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slnapoli3sud.sharepoint.com/sites/PROCEDUREORDINARIE/Documenti condivisi/PRODEDURE APERTE/202103 - DPI/"/>
    </mc:Choice>
  </mc:AlternateContent>
  <xr:revisionPtr revIDLastSave="140" documentId="8_{DA8ECCF8-8D2B-4C75-94DF-6FEF8D319A13}" xr6:coauthVersionLast="45" xr6:coauthVersionMax="45" xr10:uidLastSave="{A4FA587A-09C5-4F76-A1A8-8832F4717669}"/>
  <workbookProtection workbookAlgorithmName="SHA-512" workbookHashValue="6mQx+f9Eg1TiYZePaPuuTFNDUX+gKicaQcu0V3RpwcdkPdT4c4k6uUTLxbd4NueUBhEDqV0EQWanw5QLioSxcA==" workbookSaltValue="kA4CHBAFFo53HIYr0c34nw==" workbookSpinCount="100000" lockStructure="1"/>
  <bookViews>
    <workbookView xWindow="-120" yWindow="-120" windowWidth="29040" windowHeight="15840" xr2:uid="{00000000-000D-0000-FFFF-FFFF00000000}"/>
  </bookViews>
  <sheets>
    <sheet name="Cauzioni e Contributo" sheetId="2" r:id="rId1"/>
    <sheet name="Foglio1" sheetId="3" state="hidden" r:id="rId2"/>
  </sheets>
  <definedNames>
    <definedName name="_xlnm.Print_Area" localSheetId="0">'Cauzioni e Contributo'!$A$1:$I$21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2" l="1"/>
  <c r="H16" i="2"/>
  <c r="H17" i="2"/>
  <c r="H18" i="2"/>
  <c r="H19" i="2"/>
  <c r="H20" i="2"/>
  <c r="G21" i="2" l="1"/>
  <c r="E21" i="2" l="1"/>
  <c r="F15" i="2" l="1"/>
  <c r="F16" i="2"/>
  <c r="F17" i="2"/>
  <c r="F18" i="2"/>
  <c r="F19" i="2"/>
  <c r="F20" i="2"/>
  <c r="F21" i="2"/>
  <c r="D7" i="2" l="1"/>
  <c r="D9" i="2" s="1"/>
  <c r="I7" i="2" l="1"/>
  <c r="I9" i="2" s="1"/>
  <c r="H7" i="2"/>
  <c r="H9" i="2" s="1"/>
  <c r="H10" i="2" s="1"/>
  <c r="G7" i="2"/>
  <c r="G9" i="2" s="1"/>
  <c r="G10" i="2" s="1"/>
  <c r="F7" i="2"/>
  <c r="F9" i="2" s="1"/>
  <c r="E7" i="2"/>
  <c r="E9" i="2" s="1"/>
  <c r="C7" i="2"/>
  <c r="C9" i="2" s="1"/>
  <c r="K1" i="2" l="1"/>
  <c r="L2" i="2" s="1"/>
  <c r="D10" i="2"/>
  <c r="I10" i="2"/>
  <c r="F10" i="2"/>
  <c r="K2" i="2" l="1"/>
  <c r="G12" i="2" l="1"/>
  <c r="G15" i="2" l="1"/>
  <c r="G18" i="2"/>
  <c r="G19" i="2"/>
  <c r="G20" i="2"/>
  <c r="G16" i="2"/>
  <c r="G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Domenico Tomo</author>
  </authors>
  <commentList>
    <comment ref="B6" authorId="0" shapeId="0" xr:uid="{B00ADFBC-3734-4AB3-BE65-30C0B2860953}">
      <text>
        <r>
          <rPr>
            <b/>
            <sz val="10"/>
            <color indexed="81"/>
            <rFont val="Garamond"/>
            <family val="1"/>
          </rPr>
          <t>INDICARE CON UN 'SI' IL POSSESSO DELLE CERTIFICAZIONE ABILITANTI LA RIDUZIONE DELLA GARANZIA PROVVISORIA, AI SENSI DEL CO. 7, ART. 93, D.LGS. 50/2016.</t>
        </r>
      </text>
    </comment>
  </commentList>
</comments>
</file>

<file path=xl/sharedStrings.xml><?xml version="1.0" encoding="utf-8"?>
<sst xmlns="http://schemas.openxmlformats.org/spreadsheetml/2006/main" count="50" uniqueCount="41">
  <si>
    <t>Importo posto a base di gara</t>
  </si>
  <si>
    <t>Quota stazioni appaltanti</t>
  </si>
  <si>
    <t>Quota operatori economici</t>
  </si>
  <si>
    <t>Inferiore a € 40.000</t>
  </si>
  <si>
    <t>Uguale o maggiore a € 40.000 e inferiore a € 150.000</t>
  </si>
  <si>
    <t>Uguale o maggiore a € 150.000 e inferiore a € 300.000</t>
  </si>
  <si>
    <t>Uguale o maggiore a € 300.000 e inferiore a € 500.000</t>
  </si>
  <si>
    <t>Uguale o maggiore a € 500.000 e inferiore a € 800.000</t>
  </si>
  <si>
    <t>Uguale o maggiore a € 800.000 e inferiore a € 1.000.000</t>
  </si>
  <si>
    <t>Uguale o maggiore a € 1.000.000,00 e inferiore a</t>
  </si>
  <si>
    <t>Uguale o maggiore a € 5.000.000 e inferiore a</t>
  </si>
  <si>
    <t>Uguale o maggiore a € 20.000.000</t>
  </si>
  <si>
    <t>Totale</t>
  </si>
  <si>
    <t>UNI CEI ISO9000</t>
  </si>
  <si>
    <t>Ecolabel
UE</t>
  </si>
  <si>
    <t>UNI EN ISO 14064-1 oppure
UNI ISO/TS 14067</t>
  </si>
  <si>
    <t>c</t>
  </si>
  <si>
    <t>a</t>
  </si>
  <si>
    <t>nc</t>
  </si>
  <si>
    <t>Registrazione EMAS</t>
  </si>
  <si>
    <t>Certificazione Ambientale UNI
ENISO14001</t>
  </si>
  <si>
    <t>INDICARE CON UN 'SI' I LOTTI PER I QUALI SI CONCORRE</t>
  </si>
  <si>
    <t>==&gt;</t>
  </si>
  <si>
    <t>PERCENTUALE GARANZIA PROVVISORIA BASE APPLICABILE AL NETTO DELLE RIDUZIONI DI CUI AL CO. 7, ART. 93, D.LGS. 50/2016</t>
  </si>
  <si>
    <t>PMI</t>
  </si>
  <si>
    <t>rating di legalità e rating di impresa o altre certificazioni cui art. 93, co. 7, ultimo periodo</t>
  </si>
  <si>
    <t>CIG</t>
  </si>
  <si>
    <t>LOTTO</t>
  </si>
  <si>
    <t>.</t>
  </si>
  <si>
    <t>IMPORTO</t>
  </si>
  <si>
    <t>GARANZIA</t>
  </si>
  <si>
    <t>GARANZIA RIDOTTA</t>
  </si>
  <si>
    <t>CONTRIBUTO ANAC</t>
  </si>
  <si>
    <t>si</t>
  </si>
  <si>
    <r>
      <t xml:space="preserve">PROCEDURA APERTA PER LA CONCLUSIONE DI UN ACCORDO QUADRO CON UNICO OPERATORE ECONOMICO PER CIASCUN LOTTO, AI SENSI DELL’ART. 54, CO. 3, DEL D. LGS. 50/2016 E SS.MM.II. PER L’AFFIDAMENTO DELLA FORNITURA DI 
</t>
    </r>
    <r>
      <rPr>
        <b/>
        <sz val="16"/>
        <color theme="0"/>
        <rFont val="Garamond"/>
        <family val="1"/>
      </rPr>
      <t>DISPOSITIVI DI PROTEZIONE INDIVIDUALE</t>
    </r>
    <r>
      <rPr>
        <sz val="14"/>
        <color theme="0"/>
        <rFont val="Garamond"/>
        <family val="1"/>
      </rPr>
      <t xml:space="preserve">
NECESSARI PER L’EMERGENZA COVID-19</t>
    </r>
    <r>
      <rPr>
        <b/>
        <sz val="20"/>
        <color theme="0"/>
        <rFont val="Garamond"/>
        <family val="1"/>
      </rPr>
      <t xml:space="preserve">
ALLEGATO A3 - SCHEDA CIG-CAUZIONE</t>
    </r>
  </si>
  <si>
    <t>8669661E92</t>
  </si>
  <si>
    <t>8669662F65</t>
  </si>
  <si>
    <t>866966303D</t>
  </si>
  <si>
    <t>8669664110</t>
  </si>
  <si>
    <t>86696651E3</t>
  </si>
  <si>
    <t>86696662B6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</si>
</sst>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#,##0.00000"/>
    <numFmt numFmtId="167" formatCode="0.00000"/>
    <numFmt numFmtId="168" formatCode="_-[$€-410]\ * #,##0.00_-;\-[$€-410]\ * #,##0.00_-;_-[$€-410]\ * &quot;-&quot;??_-;_-@_-"/>
    <numFmt numFmtId="169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Garamond"/>
      <family val="1"/>
    </font>
    <font>
      <sz val="9"/>
      <name val="Garamond"/>
      <family val="1"/>
    </font>
    <font>
      <b/>
      <sz val="12"/>
      <name val="Garamond"/>
      <family val="1"/>
    </font>
    <font>
      <b/>
      <sz val="11"/>
      <name val="Garamond"/>
      <family val="1"/>
    </font>
    <font>
      <b/>
      <sz val="14"/>
      <color rgb="FFC00000"/>
      <name val="Garamond"/>
      <family val="1"/>
    </font>
    <font>
      <sz val="12"/>
      <name val="Garamond"/>
      <family val="1"/>
    </font>
    <font>
      <b/>
      <sz val="18"/>
      <name val="Garamond"/>
      <family val="1"/>
    </font>
    <font>
      <b/>
      <sz val="11"/>
      <color theme="1"/>
      <name val="Garamond"/>
      <family val="1"/>
    </font>
    <font>
      <b/>
      <sz val="10"/>
      <color indexed="81"/>
      <name val="Garamond"/>
      <family val="1"/>
    </font>
    <font>
      <sz val="14"/>
      <color theme="0"/>
      <name val="Garamond"/>
      <family val="1"/>
    </font>
    <font>
      <b/>
      <sz val="20"/>
      <color theme="0"/>
      <name val="Garamond"/>
      <family val="1"/>
    </font>
    <font>
      <b/>
      <sz val="12"/>
      <color theme="0"/>
      <name val="Garamond"/>
      <family val="1"/>
    </font>
    <font>
      <b/>
      <sz val="11"/>
      <color theme="0"/>
      <name val="Garamond"/>
      <family val="1"/>
    </font>
    <font>
      <sz val="12"/>
      <color theme="0"/>
      <name val="Garamond"/>
      <family val="1"/>
    </font>
    <font>
      <b/>
      <sz val="16"/>
      <color theme="0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75F9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165" fontId="0" fillId="0" borderId="0" xfId="48" applyFont="1" applyAlignment="1">
      <alignment vertical="center" wrapText="1"/>
    </xf>
    <xf numFmtId="3" fontId="7" fillId="0" borderId="0" xfId="0" applyNumberFormat="1" applyFont="1" applyFill="1" applyBorder="1" applyAlignment="1" applyProtection="1">
      <alignment horizontal="center" vertical="center" wrapText="1"/>
    </xf>
    <xf numFmtId="168" fontId="5" fillId="0" borderId="0" xfId="0" applyNumberFormat="1" applyFont="1" applyFill="1" applyBorder="1" applyAlignment="1" applyProtection="1">
      <alignment horizontal="left" vertical="center" wrapText="1"/>
    </xf>
    <xf numFmtId="168" fontId="10" fillId="0" borderId="0" xfId="0" applyNumberFormat="1" applyFont="1" applyFill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wrapText="1"/>
      <protection locked="0"/>
    </xf>
    <xf numFmtId="0" fontId="8" fillId="3" borderId="12" xfId="0" applyFont="1" applyFill="1" applyBorder="1" applyAlignment="1" applyProtection="1">
      <alignment horizontal="center" wrapText="1"/>
      <protection locked="0"/>
    </xf>
    <xf numFmtId="0" fontId="8" fillId="3" borderId="13" xfId="0" applyFont="1" applyFill="1" applyBorder="1" applyAlignment="1" applyProtection="1">
      <alignment horizont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</xf>
    <xf numFmtId="168" fontId="8" fillId="0" borderId="8" xfId="1" applyNumberFormat="1" applyFont="1" applyFill="1" applyBorder="1" applyAlignment="1" applyProtection="1">
      <alignment horizontal="center" vertical="center" wrapText="1"/>
    </xf>
    <xf numFmtId="49" fontId="8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5" xfId="0" applyNumberFormat="1" applyFont="1" applyFill="1" applyBorder="1" applyAlignment="1" applyProtection="1">
      <alignment horizontal="center" vertical="center" wrapText="1"/>
    </xf>
    <xf numFmtId="168" fontId="8" fillId="0" borderId="15" xfId="0" applyNumberFormat="1" applyFont="1" applyFill="1" applyBorder="1" applyAlignment="1" applyProtection="1">
      <alignment horizontal="center" vertical="center" wrapText="1"/>
    </xf>
    <xf numFmtId="168" fontId="7" fillId="0" borderId="1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wrapText="1"/>
    </xf>
    <xf numFmtId="9" fontId="5" fillId="0" borderId="0" xfId="0" applyNumberFormat="1" applyFont="1" applyAlignment="1" applyProtection="1">
      <alignment wrapText="1"/>
    </xf>
    <xf numFmtId="169" fontId="5" fillId="0" borderId="0" xfId="0" applyNumberFormat="1" applyFont="1" applyAlignment="1" applyProtection="1">
      <alignment wrapText="1"/>
    </xf>
    <xf numFmtId="0" fontId="11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169" fontId="5" fillId="0" borderId="0" xfId="0" applyNumberFormat="1" applyFont="1" applyAlignment="1" applyProtection="1">
      <alignment vertical="center" wrapText="1"/>
    </xf>
    <xf numFmtId="0" fontId="5" fillId="0" borderId="0" xfId="0" applyFont="1" applyAlignment="1" applyProtection="1">
      <alignment wrapText="1"/>
    </xf>
    <xf numFmtId="9" fontId="5" fillId="0" borderId="0" xfId="49" applyFont="1" applyAlignment="1" applyProtection="1">
      <alignment horizontal="center" wrapText="1"/>
    </xf>
    <xf numFmtId="0" fontId="8" fillId="2" borderId="3" xfId="0" quotePrefix="1" applyFont="1" applyFill="1" applyBorder="1" applyAlignment="1" applyProtection="1">
      <alignment horizontal="center" vertical="center" wrapText="1"/>
    </xf>
    <xf numFmtId="10" fontId="9" fillId="0" borderId="4" xfId="49" applyNumberFormat="1" applyFont="1" applyFill="1" applyBorder="1" applyAlignment="1" applyProtection="1">
      <alignment horizontal="center" vertical="center" wrapText="1"/>
    </xf>
    <xf numFmtId="10" fontId="9" fillId="0" borderId="0" xfId="49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wrapText="1"/>
    </xf>
    <xf numFmtId="0" fontId="10" fillId="0" borderId="0" xfId="0" applyFont="1" applyBorder="1" applyAlignment="1" applyProtection="1">
      <alignment wrapText="1"/>
    </xf>
    <xf numFmtId="165" fontId="5" fillId="0" borderId="0" xfId="48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12" fillId="0" borderId="19" xfId="0" applyFont="1" applyFill="1" applyBorder="1" applyProtection="1"/>
    <xf numFmtId="0" fontId="12" fillId="0" borderId="15" xfId="0" applyFont="1" applyBorder="1" applyProtection="1"/>
    <xf numFmtId="165" fontId="5" fillId="0" borderId="8" xfId="48" applyFont="1" applyFill="1" applyBorder="1" applyAlignment="1" applyProtection="1">
      <alignment horizontal="center" vertical="center" wrapText="1"/>
    </xf>
    <xf numFmtId="165" fontId="8" fillId="0" borderId="7" xfId="48" applyFont="1" applyFill="1" applyBorder="1" applyAlignment="1" applyProtection="1">
      <alignment horizontal="center" vertical="center" wrapText="1"/>
    </xf>
    <xf numFmtId="168" fontId="5" fillId="0" borderId="0" xfId="0" applyNumberFormat="1" applyFont="1" applyAlignment="1" applyProtection="1">
      <alignment wrapText="1"/>
    </xf>
    <xf numFmtId="167" fontId="16" fillId="4" borderId="5" xfId="0" applyNumberFormat="1" applyFont="1" applyFill="1" applyBorder="1" applyAlignment="1" applyProtection="1">
      <alignment horizontal="center" vertical="center" wrapText="1"/>
    </xf>
    <xf numFmtId="167" fontId="16" fillId="4" borderId="9" xfId="0" applyNumberFormat="1" applyFont="1" applyFill="1" applyBorder="1" applyAlignment="1" applyProtection="1">
      <alignment horizontal="center" vertical="center" wrapText="1"/>
    </xf>
    <xf numFmtId="167" fontId="16" fillId="4" borderId="10" xfId="0" applyNumberFormat="1" applyFont="1" applyFill="1" applyBorder="1" applyAlignment="1" applyProtection="1">
      <alignment horizontal="center" vertical="center" wrapText="1"/>
    </xf>
    <xf numFmtId="0" fontId="17" fillId="4" borderId="6" xfId="0" quotePrefix="1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4" xfId="0" applyFont="1" applyFill="1" applyBorder="1" applyAlignment="1" applyProtection="1">
      <alignment horizontal="center" vertical="center" wrapText="1"/>
    </xf>
    <xf numFmtId="0" fontId="18" fillId="4" borderId="14" xfId="0" applyFont="1" applyFill="1" applyBorder="1" applyAlignment="1" applyProtection="1">
      <alignment horizontal="center" vertical="center" wrapText="1"/>
    </xf>
    <xf numFmtId="166" fontId="16" fillId="4" borderId="14" xfId="0" applyNumberFormat="1" applyFont="1" applyFill="1" applyBorder="1" applyAlignment="1" applyProtection="1">
      <alignment horizontal="center" vertical="center" wrapText="1"/>
    </xf>
    <xf numFmtId="167" fontId="16" fillId="4" borderId="14" xfId="0" applyNumberFormat="1" applyFont="1" applyFill="1" applyBorder="1" applyAlignment="1" applyProtection="1">
      <alignment horizontal="center" vertical="center" wrapText="1"/>
    </xf>
    <xf numFmtId="167" fontId="16" fillId="4" borderId="16" xfId="0" applyNumberFormat="1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right" vertical="center" wrapText="1"/>
    </xf>
    <xf numFmtId="0" fontId="6" fillId="2" borderId="3" xfId="0" applyFont="1" applyFill="1" applyBorder="1" applyAlignment="1" applyProtection="1">
      <alignment horizontal="right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</xf>
  </cellXfs>
  <cellStyles count="50">
    <cellStyle name="Migliaia" xfId="1" builtinId="3"/>
    <cellStyle name="Normale" xfId="0" builtinId="0"/>
    <cellStyle name="Normale 10" xfId="2" xr:uid="{00000000-0005-0000-0000-000002000000}"/>
    <cellStyle name="Normale 11" xfId="12" xr:uid="{00000000-0005-0000-0000-000003000000}"/>
    <cellStyle name="Normale 12" xfId="13" xr:uid="{00000000-0005-0000-0000-000004000000}"/>
    <cellStyle name="Normale 13" xfId="14" xr:uid="{00000000-0005-0000-0000-000005000000}"/>
    <cellStyle name="Normale 14" xfId="15" xr:uid="{00000000-0005-0000-0000-000006000000}"/>
    <cellStyle name="Normale 15" xfId="6" xr:uid="{00000000-0005-0000-0000-000007000000}"/>
    <cellStyle name="Normale 16" xfId="9" xr:uid="{00000000-0005-0000-0000-000008000000}"/>
    <cellStyle name="Normale 17" xfId="16" xr:uid="{00000000-0005-0000-0000-000009000000}"/>
    <cellStyle name="Normale 18" xfId="17" xr:uid="{00000000-0005-0000-0000-00000A000000}"/>
    <cellStyle name="Normale 2" xfId="3" xr:uid="{00000000-0005-0000-0000-00000B000000}"/>
    <cellStyle name="Normale 2 2" xfId="47" xr:uid="{00000000-0005-0000-0000-00000C000000}"/>
    <cellStyle name="Normale 20" xfId="18" xr:uid="{00000000-0005-0000-0000-00000D000000}"/>
    <cellStyle name="Normale 21" xfId="5" xr:uid="{00000000-0005-0000-0000-00000E000000}"/>
    <cellStyle name="Normale 22" xfId="19" xr:uid="{00000000-0005-0000-0000-00000F000000}"/>
    <cellStyle name="Normale 25" xfId="20" xr:uid="{00000000-0005-0000-0000-000010000000}"/>
    <cellStyle name="Normale 26" xfId="21" xr:uid="{00000000-0005-0000-0000-000011000000}"/>
    <cellStyle name="Normale 27" xfId="22" xr:uid="{00000000-0005-0000-0000-000012000000}"/>
    <cellStyle name="Normale 28" xfId="23" xr:uid="{00000000-0005-0000-0000-000013000000}"/>
    <cellStyle name="Normale 29" xfId="24" xr:uid="{00000000-0005-0000-0000-000014000000}"/>
    <cellStyle name="Normale 3" xfId="4" xr:uid="{00000000-0005-0000-0000-000015000000}"/>
    <cellStyle name="Normale 30" xfId="25" xr:uid="{00000000-0005-0000-0000-000016000000}"/>
    <cellStyle name="Normale 31" xfId="26" xr:uid="{00000000-0005-0000-0000-000017000000}"/>
    <cellStyle name="Normale 32" xfId="27" xr:uid="{00000000-0005-0000-0000-000018000000}"/>
    <cellStyle name="Normale 33" xfId="28" xr:uid="{00000000-0005-0000-0000-000019000000}"/>
    <cellStyle name="Normale 34" xfId="29" xr:uid="{00000000-0005-0000-0000-00001A000000}"/>
    <cellStyle name="Normale 35" xfId="30" xr:uid="{00000000-0005-0000-0000-00001B000000}"/>
    <cellStyle name="Normale 36" xfId="31" xr:uid="{00000000-0005-0000-0000-00001C000000}"/>
    <cellStyle name="Normale 37" xfId="32" xr:uid="{00000000-0005-0000-0000-00001D000000}"/>
    <cellStyle name="Normale 38" xfId="33" xr:uid="{00000000-0005-0000-0000-00001E000000}"/>
    <cellStyle name="Normale 39" xfId="34" xr:uid="{00000000-0005-0000-0000-00001F000000}"/>
    <cellStyle name="Normale 40" xfId="35" xr:uid="{00000000-0005-0000-0000-000020000000}"/>
    <cellStyle name="Normale 41" xfId="36" xr:uid="{00000000-0005-0000-0000-000021000000}"/>
    <cellStyle name="Normale 42" xfId="37" xr:uid="{00000000-0005-0000-0000-000022000000}"/>
    <cellStyle name="Normale 44" xfId="38" xr:uid="{00000000-0005-0000-0000-000023000000}"/>
    <cellStyle name="Normale 45" xfId="39" xr:uid="{00000000-0005-0000-0000-000024000000}"/>
    <cellStyle name="Normale 46" xfId="40" xr:uid="{00000000-0005-0000-0000-000025000000}"/>
    <cellStyle name="Normale 47" xfId="41" xr:uid="{00000000-0005-0000-0000-000026000000}"/>
    <cellStyle name="Normale 48" xfId="42" xr:uid="{00000000-0005-0000-0000-000027000000}"/>
    <cellStyle name="Normale 49" xfId="43" xr:uid="{00000000-0005-0000-0000-000028000000}"/>
    <cellStyle name="Normale 5" xfId="7" xr:uid="{00000000-0005-0000-0000-000029000000}"/>
    <cellStyle name="Normale 51" xfId="45" xr:uid="{00000000-0005-0000-0000-00002A000000}"/>
    <cellStyle name="Normale 52" xfId="46" xr:uid="{00000000-0005-0000-0000-00002B000000}"/>
    <cellStyle name="Normale 54" xfId="44" xr:uid="{00000000-0005-0000-0000-00002C000000}"/>
    <cellStyle name="Normale 7" xfId="8" xr:uid="{00000000-0005-0000-0000-00002D000000}"/>
    <cellStyle name="Normale 8" xfId="10" xr:uid="{00000000-0005-0000-0000-00002E000000}"/>
    <cellStyle name="Normale 9" xfId="11" xr:uid="{00000000-0005-0000-0000-00002F000000}"/>
    <cellStyle name="Percentuale" xfId="49" builtinId="5"/>
    <cellStyle name="Valuta" xfId="48" builtinId="4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Garamond"/>
        <family val="1"/>
        <scheme val="none"/>
      </font>
      <numFmt numFmtId="168" formatCode="_-[$€-410]\ * #,##0.00_-;\-[$€-410]\ * #,##0.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Garamond"/>
        <family val="1"/>
        <scheme val="none"/>
      </font>
      <numFmt numFmtId="168" formatCode="_-[$€-410]\ * #,##0.00_-;\-[$€-410]\ * #,##0.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Garamond"/>
        <family val="1"/>
        <scheme val="none"/>
      </font>
      <numFmt numFmtId="168" formatCode="_-[$€-410]\ * #,##0.00_-;\-[$€-410]\ * #,##0.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aramond"/>
        <family val="1"/>
        <scheme val="none"/>
      </font>
      <numFmt numFmtId="168" formatCode="_-[$€-410]\ * #,##0.00_-;\-[$€-410]\ * #,##0.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aramond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aramond"/>
        <family val="1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aramond"/>
        <family val="1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/>
        <strike val="0"/>
        <outline val="0"/>
        <shadow val="0"/>
        <u val="none"/>
        <vertAlign val="baseline"/>
        <color auto="1"/>
        <name val="Garamond"/>
        <family val="1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strike val="0"/>
        <outline val="0"/>
        <shadow val="0"/>
        <u val="none"/>
        <vertAlign val="baseline"/>
        <sz val="11"/>
        <color auto="1"/>
        <name val="Garamond"/>
        <family val="1"/>
        <scheme val="none"/>
      </font>
      <numFmt numFmtId="165" formatCode="_-&quot;€&quot;\ * #,##0.00_-;\-&quot;€&quot;\ * #,##0.00_-;_-&quot;€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strike val="0"/>
        <outline val="0"/>
        <shadow val="0"/>
        <u val="none"/>
        <vertAlign val="baseline"/>
        <color auto="1"/>
        <name val="Garamond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strike val="0"/>
        <outline val="0"/>
        <shadow val="0"/>
        <u val="none"/>
        <vertAlign val="baseline"/>
        <color auto="1"/>
        <name val="Garamond"/>
        <family val="1"/>
        <scheme val="none"/>
      </font>
      <numFmt numFmtId="168" formatCode="_-[$€-410]\ * #,##0.00_-;\-[$€-410]\ * #,##0.00_-;_-[$€-410]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strike val="0"/>
        <outline val="0"/>
        <shadow val="0"/>
        <u val="none"/>
        <vertAlign val="baseline"/>
        <sz val="11"/>
        <color auto="1"/>
        <name val="Garamond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Garamond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strike val="0"/>
        <outline val="0"/>
        <shadow val="0"/>
        <u val="none"/>
        <vertAlign val="baseline"/>
        <sz val="11"/>
        <color auto="1"/>
        <name val="Garamond"/>
        <family val="1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>
        <top style="thin">
          <color indexed="64"/>
        </top>
      </border>
    </dxf>
    <dxf>
      <font>
        <b/>
        <strike val="0"/>
        <outline val="0"/>
        <shadow val="0"/>
        <u val="none"/>
        <vertAlign val="baseline"/>
        <name val="Garamond"/>
        <family val="1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Garamond"/>
        <family val="1"/>
        <scheme val="none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Garamond"/>
        <family val="1"/>
        <scheme val="none"/>
      </font>
      <fill>
        <patternFill patternType="solid">
          <fgColor indexed="64"/>
          <bgColor rgb="FF375F9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375F91"/>
      <color rgb="FFE2EFD9"/>
      <color rgb="FF333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B14:H21" totalsRowCount="1" headerRowDxfId="19" dataDxfId="17" totalsRowDxfId="15" headerRowBorderDxfId="18" tableBorderDxfId="16" totalsRowBorderDxfId="14">
  <autoFilter ref="B14:H20" xr:uid="{E15281E2-6E24-4459-A402-A8B72A945B92}"/>
  <tableColumns count="7">
    <tableColumn id="7" xr3:uid="{30EA45C5-C580-4140-B635-3F7E0A0FFFA3}" name="INDICARE CON UN 'SI' I LOTTI PER I QUALI SI CONCORRE" totalsRowLabel="." dataDxfId="13" totalsRowDxfId="6"/>
    <tableColumn id="6" xr3:uid="{E02C4D03-10BF-4752-88D3-2A30E7662C92}" name="LOTTO" dataDxfId="12" totalsRowDxfId="5"/>
    <tableColumn id="1" xr3:uid="{00000000-0010-0000-0000-000001000000}" name="CIG" totalsRowLabel="Totale" dataDxfId="7" totalsRowDxfId="4"/>
    <tableColumn id="2" xr3:uid="{00000000-0010-0000-0000-000002000000}" name="IMPORTO" totalsRowFunction="custom" dataDxfId="11" totalsRowDxfId="3" dataCellStyle="Valuta">
      <totalsRowFormula>SUBTOTAL(9,Tabella1[IMPORTO])</totalsRowFormula>
    </tableColumn>
    <tableColumn id="4" xr3:uid="{00000000-0010-0000-0000-000004000000}" name="GARANZIA" totalsRowFunction="custom" dataDxfId="10" totalsRowDxfId="2" dataCellStyle="Migliaia">
      <calculatedColumnFormula>(Tabella1[[#This Row],[IMPORTO]]*0.02)</calculatedColumnFormula>
      <totalsRowFormula>SUMIF($B$15:$B$20,"SI",Tabella1[GARANZIA])</totalsRowFormula>
    </tableColumn>
    <tableColumn id="5" xr3:uid="{00000000-0010-0000-0000-000005000000}" name="GARANZIA RIDOTTA" totalsRowFunction="custom" dataDxfId="9" totalsRowDxfId="1" dataCellStyle="Valuta">
      <calculatedColumnFormula>IF($G$12&lt;1,Tabella1[[#This Row],[GARANZIA]]*$G$12,"")</calculatedColumnFormula>
      <totalsRowFormula>SUMIF($B$15:$B$20,"SI",Tabella1[GARANZIA RIDOTTA])</totalsRowFormula>
    </tableColumn>
    <tableColumn id="3" xr3:uid="{C9794173-4237-4E79-86B4-8F10CF930933}" name="CONTRIBUTO ANAC" dataDxfId="8" totalsRowDxfId="0" dataCellStyle="Valuta">
      <calculatedColumnFormula>IF(AND(Tabella1[[#This Row],[IMPORTO]]&gt;0,Tabella1[[#This Row],[IMPORTO]]&lt;&gt;""),LOOKUP(Tabella1[[#This Row],[IMPORTO]],Foglio1!$C$4:$D$13),0)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4"/>
  <sheetViews>
    <sheetView showGridLines="0" tabSelected="1" topLeftCell="A3" zoomScaleNormal="100" zoomScaleSheetLayoutView="100" zoomScalePageLayoutView="70" workbookViewId="0">
      <selection activeCell="D20" sqref="D20"/>
    </sheetView>
  </sheetViews>
  <sheetFormatPr defaultColWidth="9.140625" defaultRowHeight="15" x14ac:dyDescent="0.25"/>
  <cols>
    <col min="1" max="1" width="2.85546875" style="23" customWidth="1"/>
    <col min="2" max="2" width="22.140625" style="23" customWidth="1"/>
    <col min="3" max="3" width="14.5703125" style="23" customWidth="1"/>
    <col min="4" max="5" width="20.7109375" style="23" customWidth="1"/>
    <col min="6" max="6" width="24.140625" style="23" customWidth="1"/>
    <col min="7" max="8" width="20.7109375" style="23" customWidth="1"/>
    <col min="9" max="9" width="25.140625" style="23" customWidth="1"/>
    <col min="10" max="10" width="20.7109375" style="23" customWidth="1"/>
    <col min="11" max="11" width="36.85546875" style="23" customWidth="1"/>
    <col min="12" max="12" width="83.85546875" style="23" customWidth="1"/>
    <col min="13" max="17" width="26.85546875" style="23" customWidth="1"/>
    <col min="18" max="18" width="19.5703125" style="23" customWidth="1"/>
    <col min="19" max="20" width="23.42578125" style="23" customWidth="1"/>
    <col min="21" max="21" width="23.5703125" style="23" customWidth="1"/>
    <col min="22" max="22" width="3.140625" style="23" customWidth="1"/>
    <col min="23" max="16384" width="9.140625" style="23"/>
  </cols>
  <sheetData>
    <row r="1" spans="2:12" s="17" customFormat="1" hidden="1" x14ac:dyDescent="0.25">
      <c r="C1" s="17" t="s">
        <v>17</v>
      </c>
      <c r="D1" s="17" t="s">
        <v>17</v>
      </c>
      <c r="E1" s="17" t="s">
        <v>17</v>
      </c>
      <c r="F1" s="17" t="s">
        <v>17</v>
      </c>
      <c r="K1" s="18">
        <f>MAX((C9+MAX(E9:F9)+G9),H9)</f>
        <v>0.5</v>
      </c>
    </row>
    <row r="2" spans="2:12" s="17" customFormat="1" hidden="1" x14ac:dyDescent="0.25"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18</v>
      </c>
      <c r="K2" s="19">
        <f>PRODUCT(C10:I10)</f>
        <v>0.5</v>
      </c>
      <c r="L2" s="19">
        <f>IF(K1&gt;0,K1,I9)</f>
        <v>0.5</v>
      </c>
    </row>
    <row r="3" spans="2:12" s="17" customFormat="1" ht="137.25" customHeight="1" thickBot="1" x14ac:dyDescent="0.3">
      <c r="B3" s="47" t="s">
        <v>34</v>
      </c>
      <c r="C3" s="48"/>
      <c r="D3" s="48"/>
      <c r="E3" s="48"/>
      <c r="F3" s="48"/>
      <c r="G3" s="48"/>
      <c r="H3" s="48"/>
      <c r="I3" s="49"/>
      <c r="K3" s="19"/>
      <c r="L3" s="19"/>
    </row>
    <row r="4" spans="2:12" s="21" customFormat="1" ht="12.75" customHeight="1" thickBot="1" x14ac:dyDescent="0.3">
      <c r="B4" s="17"/>
      <c r="C4" s="20"/>
      <c r="D4" s="20"/>
      <c r="E4" s="20"/>
      <c r="F4" s="20"/>
      <c r="G4" s="20"/>
      <c r="H4" s="20"/>
      <c r="I4" s="20"/>
      <c r="K4" s="22"/>
      <c r="L4" s="22"/>
    </row>
    <row r="5" spans="2:12" ht="63.75" thickBot="1" x14ac:dyDescent="0.3">
      <c r="B5" s="17"/>
      <c r="C5" s="37" t="s">
        <v>13</v>
      </c>
      <c r="D5" s="38" t="s">
        <v>24</v>
      </c>
      <c r="E5" s="38" t="s">
        <v>19</v>
      </c>
      <c r="F5" s="38" t="s">
        <v>20</v>
      </c>
      <c r="G5" s="38" t="s">
        <v>14</v>
      </c>
      <c r="H5" s="38" t="s">
        <v>15</v>
      </c>
      <c r="I5" s="39" t="s">
        <v>25</v>
      </c>
    </row>
    <row r="6" spans="2:12" s="17" customFormat="1" ht="37.15" customHeight="1" thickBot="1" x14ac:dyDescent="0.3">
      <c r="B6" s="40" t="s">
        <v>22</v>
      </c>
      <c r="C6" s="8" t="s">
        <v>33</v>
      </c>
      <c r="D6" s="9"/>
      <c r="E6" s="9"/>
      <c r="F6" s="9"/>
      <c r="G6" s="9"/>
      <c r="H6" s="9"/>
      <c r="I6" s="10"/>
    </row>
    <row r="7" spans="2:12" s="17" customFormat="1" hidden="1" x14ac:dyDescent="0.25">
      <c r="C7" s="17">
        <f t="shared" ref="C7:I7" si="0">IF(C6="si",1,0)</f>
        <v>1</v>
      </c>
      <c r="D7" s="17">
        <f t="shared" si="0"/>
        <v>0</v>
      </c>
      <c r="E7" s="17">
        <f t="shared" si="0"/>
        <v>0</v>
      </c>
      <c r="F7" s="17">
        <f t="shared" si="0"/>
        <v>0</v>
      </c>
      <c r="G7" s="17">
        <f t="shared" si="0"/>
        <v>0</v>
      </c>
      <c r="H7" s="17">
        <f t="shared" si="0"/>
        <v>0</v>
      </c>
      <c r="I7" s="17">
        <f t="shared" si="0"/>
        <v>0</v>
      </c>
    </row>
    <row r="8" spans="2:12" s="17" customFormat="1" hidden="1" x14ac:dyDescent="0.25">
      <c r="C8" s="24">
        <v>0.5</v>
      </c>
      <c r="D8" s="24">
        <v>0.5</v>
      </c>
      <c r="E8" s="24">
        <v>0.3</v>
      </c>
      <c r="F8" s="24">
        <v>0.2</v>
      </c>
      <c r="G8" s="24">
        <v>0.2</v>
      </c>
      <c r="H8" s="24">
        <v>0.15</v>
      </c>
      <c r="I8" s="24">
        <v>0.3</v>
      </c>
    </row>
    <row r="9" spans="2:12" s="17" customFormat="1" hidden="1" x14ac:dyDescent="0.25">
      <c r="C9" s="17">
        <f>C7*C8</f>
        <v>0.5</v>
      </c>
      <c r="D9" s="17">
        <f>D7*D8</f>
        <v>0</v>
      </c>
      <c r="E9" s="17">
        <f t="shared" ref="E9:I9" si="1">E7*E8</f>
        <v>0</v>
      </c>
      <c r="F9" s="17">
        <f t="shared" si="1"/>
        <v>0</v>
      </c>
      <c r="G9" s="17">
        <f t="shared" si="1"/>
        <v>0</v>
      </c>
      <c r="H9" s="17">
        <f t="shared" si="1"/>
        <v>0</v>
      </c>
      <c r="I9" s="17">
        <f t="shared" si="1"/>
        <v>0</v>
      </c>
    </row>
    <row r="10" spans="2:12" s="17" customFormat="1" hidden="1" x14ac:dyDescent="0.25">
      <c r="D10" s="17">
        <f>1-MAX(C9:D9)</f>
        <v>0.5</v>
      </c>
      <c r="F10" s="17">
        <f>1-MAX(E9:F9)</f>
        <v>1</v>
      </c>
      <c r="G10" s="17">
        <f>1-G9</f>
        <v>1</v>
      </c>
      <c r="H10" s="17">
        <f>1-H9</f>
        <v>1</v>
      </c>
      <c r="I10" s="17">
        <f>IF(SUM(C9:H9)=0,1-I9,1)</f>
        <v>1</v>
      </c>
    </row>
    <row r="11" spans="2:12" s="17" customFormat="1" x14ac:dyDescent="0.25">
      <c r="K11" s="19"/>
    </row>
    <row r="12" spans="2:12" s="17" customFormat="1" ht="37.5" hidden="1" customHeight="1" thickBot="1" x14ac:dyDescent="0.3">
      <c r="C12" s="50" t="s">
        <v>23</v>
      </c>
      <c r="D12" s="51"/>
      <c r="E12" s="51"/>
      <c r="F12" s="25" t="s">
        <v>22</v>
      </c>
      <c r="G12" s="26">
        <f>K2</f>
        <v>0.5</v>
      </c>
      <c r="J12" s="27"/>
    </row>
    <row r="13" spans="2:12" s="17" customFormat="1" hidden="1" x14ac:dyDescent="0.25"/>
    <row r="14" spans="2:12" s="29" customFormat="1" ht="63" x14ac:dyDescent="0.25">
      <c r="B14" s="41" t="s">
        <v>21</v>
      </c>
      <c r="C14" s="42" t="s">
        <v>27</v>
      </c>
      <c r="D14" s="43" t="s">
        <v>26</v>
      </c>
      <c r="E14" s="44" t="s">
        <v>29</v>
      </c>
      <c r="F14" s="45" t="s">
        <v>30</v>
      </c>
      <c r="G14" s="46" t="s">
        <v>31</v>
      </c>
      <c r="H14" s="46" t="s">
        <v>32</v>
      </c>
      <c r="I14" s="5"/>
      <c r="J14" s="5"/>
      <c r="K14" s="28"/>
    </row>
    <row r="15" spans="2:12" s="31" customFormat="1" ht="30.75" customHeight="1" x14ac:dyDescent="0.25">
      <c r="B15" s="13"/>
      <c r="C15" s="11">
        <v>1</v>
      </c>
      <c r="D15" s="52" t="s">
        <v>35</v>
      </c>
      <c r="E15" s="34">
        <v>13500</v>
      </c>
      <c r="F15" s="12">
        <f>(Tabella1[[#This Row],[IMPORTO]]*0.02)</f>
        <v>270</v>
      </c>
      <c r="G15" s="35">
        <f>IF($G$12&lt;1,Tabella1[[#This Row],[GARANZIA]]*$G$12,"")</f>
        <v>135</v>
      </c>
      <c r="H15" s="35">
        <f>IF(AND(Tabella1[[#This Row],[IMPORTO]]&gt;0,Tabella1[[#This Row],[IMPORTO]]&lt;&gt;""),LOOKUP(Tabella1[[#This Row],[IMPORTO]],Foglio1!$C$4:$D$13),0)</f>
        <v>0</v>
      </c>
      <c r="I15" s="5"/>
      <c r="J15" s="6"/>
      <c r="K15" s="30"/>
    </row>
    <row r="16" spans="2:12" ht="36.75" customHeight="1" x14ac:dyDescent="0.25">
      <c r="B16" s="13"/>
      <c r="C16" s="11">
        <v>2</v>
      </c>
      <c r="D16" s="52" t="s">
        <v>36</v>
      </c>
      <c r="E16" s="34">
        <v>285000</v>
      </c>
      <c r="F16" s="12">
        <f>(Tabella1[[#This Row],[IMPORTO]]*0.02)</f>
        <v>5700</v>
      </c>
      <c r="G16" s="35">
        <f>IF($G$12&lt;1,Tabella1[[#This Row],[GARANZIA]]*$G$12,"")</f>
        <v>2850</v>
      </c>
      <c r="H16" s="35">
        <f>IF(AND(Tabella1[[#This Row],[IMPORTO]]&gt;0,Tabella1[[#This Row],[IMPORTO]]&lt;&gt;""),LOOKUP(Tabella1[[#This Row],[IMPORTO]],Foglio1!$C$4:$D$13),0)</f>
        <v>20</v>
      </c>
      <c r="I16" s="5"/>
      <c r="J16" s="7"/>
    </row>
    <row r="17" spans="2:9" ht="15.75" x14ac:dyDescent="0.25">
      <c r="B17" s="13"/>
      <c r="C17" s="11">
        <v>3</v>
      </c>
      <c r="D17" s="52" t="s">
        <v>37</v>
      </c>
      <c r="E17" s="34">
        <v>4500</v>
      </c>
      <c r="F17" s="12">
        <f>(Tabella1[[#This Row],[IMPORTO]]*0.02)</f>
        <v>90</v>
      </c>
      <c r="G17" s="35">
        <f>IF($G$12&lt;1,Tabella1[[#This Row],[GARANZIA]]*$G$12,"")</f>
        <v>45</v>
      </c>
      <c r="H17" s="35">
        <f>IF(AND(Tabella1[[#This Row],[IMPORTO]]&gt;0,Tabella1[[#This Row],[IMPORTO]]&lt;&gt;""),LOOKUP(Tabella1[[#This Row],[IMPORTO]],Foglio1!$C$4:$D$13),0)</f>
        <v>0</v>
      </c>
      <c r="I17" s="5"/>
    </row>
    <row r="18" spans="2:9" ht="15.75" x14ac:dyDescent="0.25">
      <c r="B18" s="13"/>
      <c r="C18" s="11">
        <v>4</v>
      </c>
      <c r="D18" s="52" t="s">
        <v>38</v>
      </c>
      <c r="E18" s="34">
        <v>90000</v>
      </c>
      <c r="F18" s="12">
        <f>(Tabella1[[#This Row],[IMPORTO]]*0.02)</f>
        <v>1800</v>
      </c>
      <c r="G18" s="35">
        <f>IF($G$12&lt;1,Tabella1[[#This Row],[GARANZIA]]*$G$12,"")</f>
        <v>900</v>
      </c>
      <c r="H18" s="35">
        <f>IF(AND(Tabella1[[#This Row],[IMPORTO]]&gt;0,Tabella1[[#This Row],[IMPORTO]]&lt;&gt;""),LOOKUP(Tabella1[[#This Row],[IMPORTO]],Foglio1!$C$4:$D$13),0)</f>
        <v>0</v>
      </c>
      <c r="I18" s="5"/>
    </row>
    <row r="19" spans="2:9" ht="15.75" x14ac:dyDescent="0.25">
      <c r="B19" s="13"/>
      <c r="C19" s="11">
        <v>5</v>
      </c>
      <c r="D19" s="52" t="s">
        <v>39</v>
      </c>
      <c r="E19" s="34">
        <v>60000</v>
      </c>
      <c r="F19" s="12">
        <f>(Tabella1[[#This Row],[IMPORTO]]*0.02)</f>
        <v>1200</v>
      </c>
      <c r="G19" s="35">
        <f>IF($G$12&lt;1,Tabella1[[#This Row],[GARANZIA]]*$G$12,"")</f>
        <v>600</v>
      </c>
      <c r="H19" s="35">
        <f>IF(AND(Tabella1[[#This Row],[IMPORTO]]&gt;0,Tabella1[[#This Row],[IMPORTO]]&lt;&gt;""),LOOKUP(Tabella1[[#This Row],[IMPORTO]],Foglio1!$C$4:$D$13),0)</f>
        <v>0</v>
      </c>
      <c r="I19" s="5"/>
    </row>
    <row r="20" spans="2:9" ht="15.75" x14ac:dyDescent="0.25">
      <c r="B20" s="13"/>
      <c r="C20" s="11">
        <v>6</v>
      </c>
      <c r="D20" s="52" t="s">
        <v>40</v>
      </c>
      <c r="E20" s="34">
        <v>14400</v>
      </c>
      <c r="F20" s="12">
        <f>(Tabella1[[#This Row],[IMPORTO]]*0.02)</f>
        <v>288</v>
      </c>
      <c r="G20" s="35">
        <f>IF($G$12&lt;1,Tabella1[[#This Row],[GARANZIA]]*$G$12,"")</f>
        <v>144</v>
      </c>
      <c r="H20" s="35">
        <f>IF(AND(Tabella1[[#This Row],[IMPORTO]]&gt;0,Tabella1[[#This Row],[IMPORTO]]&lt;&gt;""),LOOKUP(Tabella1[[#This Row],[IMPORTO]],Foglio1!$C$4:$D$13),0)</f>
        <v>0</v>
      </c>
      <c r="I20" s="5"/>
    </row>
    <row r="21" spans="2:9" ht="15.75" x14ac:dyDescent="0.25">
      <c r="B21" s="32" t="s">
        <v>28</v>
      </c>
      <c r="C21" s="33"/>
      <c r="D21" s="14" t="s">
        <v>12</v>
      </c>
      <c r="E21" s="15">
        <f>SUBTOTAL(9,Tabella1[IMPORTO])</f>
        <v>467400</v>
      </c>
      <c r="F21" s="16">
        <f>SUMIF($B$15:$B$20,"SI",Tabella1[GARANZIA])</f>
        <v>0</v>
      </c>
      <c r="G21" s="16">
        <f>SUMIF($B$15:$B$20,"SI",Tabella1[GARANZIA RIDOTTA])</f>
        <v>0</v>
      </c>
      <c r="H21" s="16"/>
      <c r="I21" s="5"/>
    </row>
    <row r="24" spans="2:9" x14ac:dyDescent="0.25">
      <c r="E24" s="36"/>
    </row>
  </sheetData>
  <sheetProtection algorithmName="SHA-512" hashValue="AzDZZQok2RP0HKz9qtLxVRZNG+5Ywjpkt16NytNjha0uzNGJz9bZTsknuQnaRCtyja0giTa7kEKG8e2tgBus2A==" saltValue="aewlhtiwxxUzLaiQusu/Xw==" spinCount="100000" sheet="1" autoFilter="0"/>
  <mergeCells count="2">
    <mergeCell ref="B3:I3"/>
    <mergeCell ref="C12:E12"/>
  </mergeCells>
  <dataValidations count="2">
    <dataValidation type="list" allowBlank="1" showInputMessage="1" showErrorMessage="1" sqref="B15:B20" xr:uid="{47DAE9BF-1BF7-4172-9A52-0564693DE38C}">
      <formula1>"SI"</formula1>
    </dataValidation>
    <dataValidation type="list" allowBlank="1" showInputMessage="1" showErrorMessage="1" sqref="C6:I6" xr:uid="{00000000-0002-0000-0000-000001000000}">
      <formula1>"si,no"</formula1>
    </dataValidation>
  </dataValidations>
  <pageMargins left="5.4761904761904762E-2" right="0.70866141732283472" top="1.3904761904761904" bottom="0.74803149606299213" header="0.24791666666666667" footer="0.31496062992125984"/>
  <pageSetup paperSize="9" scale="80" fitToHeight="0" orientation="landscape" r:id="rId1"/>
  <headerFooter>
    <oddHeader>&amp;C&amp;G</oddHeader>
    <oddFooter>&amp;C&amp;"Garamond,Grassetto"U. O. C. ACQUISIZIONE BENI E SERVIZIPag. 1 di 51
Via Marconi, 66 (ex Presidio Bottazzi) - 80059 Torre del Greco (NA)&amp;R&amp;"Garamond,Normale"&amp;P di &amp;N</oddFooter>
  </headerFooter>
  <legacyDrawing r:id="rId2"/>
  <legacyDrawingHF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3"/>
  <sheetViews>
    <sheetView workbookViewId="0">
      <selection activeCell="A5" sqref="A5"/>
    </sheetView>
  </sheetViews>
  <sheetFormatPr defaultColWidth="45.140625" defaultRowHeight="15" x14ac:dyDescent="0.25"/>
  <cols>
    <col min="1" max="1" width="5.85546875" customWidth="1"/>
    <col min="3" max="3" width="15.140625" bestFit="1" customWidth="1"/>
    <col min="4" max="4" width="25.140625" bestFit="1" customWidth="1"/>
    <col min="5" max="6" width="23.5703125" bestFit="1" customWidth="1"/>
  </cols>
  <sheetData>
    <row r="3" spans="2:6" ht="34.5" customHeight="1" x14ac:dyDescent="0.25">
      <c r="B3" s="1" t="s">
        <v>0</v>
      </c>
      <c r="C3" s="1"/>
      <c r="D3" s="1" t="s">
        <v>2</v>
      </c>
      <c r="E3" s="1"/>
      <c r="F3" s="1" t="s">
        <v>1</v>
      </c>
    </row>
    <row r="4" spans="2:6" ht="34.5" customHeight="1" x14ac:dyDescent="0.25">
      <c r="B4" s="1"/>
      <c r="C4" s="1"/>
      <c r="D4" s="1">
        <v>0</v>
      </c>
      <c r="E4" s="1">
        <v>0</v>
      </c>
      <c r="F4" s="1">
        <v>0</v>
      </c>
    </row>
    <row r="5" spans="2:6" x14ac:dyDescent="0.25">
      <c r="B5" s="2" t="s">
        <v>3</v>
      </c>
      <c r="C5" s="4">
        <v>0</v>
      </c>
      <c r="D5" s="2">
        <v>0</v>
      </c>
      <c r="E5" s="4">
        <v>40000</v>
      </c>
      <c r="F5" s="2">
        <v>0</v>
      </c>
    </row>
    <row r="6" spans="2:6" ht="30" x14ac:dyDescent="0.25">
      <c r="B6" s="2" t="s">
        <v>4</v>
      </c>
      <c r="C6" s="4">
        <v>40000</v>
      </c>
      <c r="D6" s="2">
        <v>0</v>
      </c>
      <c r="E6" s="4">
        <v>150000</v>
      </c>
      <c r="F6" s="3">
        <v>30</v>
      </c>
    </row>
    <row r="7" spans="2:6" ht="30" x14ac:dyDescent="0.25">
      <c r="B7" s="2" t="s">
        <v>5</v>
      </c>
      <c r="C7" s="4">
        <v>150000</v>
      </c>
      <c r="D7" s="3">
        <v>20</v>
      </c>
      <c r="E7" s="4">
        <v>300000</v>
      </c>
      <c r="F7" s="3">
        <v>225</v>
      </c>
    </row>
    <row r="8" spans="2:6" ht="30" x14ac:dyDescent="0.25">
      <c r="B8" s="2" t="s">
        <v>6</v>
      </c>
      <c r="C8" s="4">
        <v>300000</v>
      </c>
      <c r="D8" s="3">
        <v>35</v>
      </c>
      <c r="E8" s="4">
        <v>500000</v>
      </c>
      <c r="F8" s="3">
        <v>225</v>
      </c>
    </row>
    <row r="9" spans="2:6" ht="30" x14ac:dyDescent="0.25">
      <c r="B9" s="2" t="s">
        <v>7</v>
      </c>
      <c r="C9" s="4">
        <v>500000</v>
      </c>
      <c r="D9" s="3">
        <v>70</v>
      </c>
      <c r="E9" s="4">
        <v>800000</v>
      </c>
      <c r="F9" s="3">
        <v>375</v>
      </c>
    </row>
    <row r="10" spans="2:6" ht="30" x14ac:dyDescent="0.25">
      <c r="B10" s="2" t="s">
        <v>8</v>
      </c>
      <c r="C10" s="4">
        <v>800000</v>
      </c>
      <c r="D10" s="3">
        <v>80</v>
      </c>
      <c r="E10" s="4">
        <v>1000000</v>
      </c>
      <c r="F10" s="3">
        <v>375</v>
      </c>
    </row>
    <row r="11" spans="2:6" x14ac:dyDescent="0.25">
      <c r="B11" s="2" t="s">
        <v>9</v>
      </c>
      <c r="C11" s="4">
        <v>1000000</v>
      </c>
      <c r="D11" s="3">
        <v>140</v>
      </c>
      <c r="E11" s="4">
        <v>5000000</v>
      </c>
      <c r="F11" s="3">
        <v>600</v>
      </c>
    </row>
    <row r="12" spans="2:6" x14ac:dyDescent="0.25">
      <c r="B12" s="2" t="s">
        <v>10</v>
      </c>
      <c r="C12" s="4">
        <v>5000000</v>
      </c>
      <c r="D12" s="3">
        <v>200</v>
      </c>
      <c r="E12" s="4">
        <v>20000000</v>
      </c>
      <c r="F12" s="3">
        <v>800</v>
      </c>
    </row>
    <row r="13" spans="2:6" x14ac:dyDescent="0.25">
      <c r="B13" s="2" t="s">
        <v>11</v>
      </c>
      <c r="C13" s="4">
        <v>20000000</v>
      </c>
      <c r="D13" s="3">
        <v>500</v>
      </c>
      <c r="E13" s="4">
        <v>999999999999999</v>
      </c>
      <c r="F13" s="3">
        <v>800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F41BE86ABB0ED43ABEE242B4B3546E9" ma:contentTypeVersion="9" ma:contentTypeDescription="Creare un nuovo documento." ma:contentTypeScope="" ma:versionID="16f8f3cae8363fff7c00c8c84fa40788">
  <xsd:schema xmlns:xsd="http://www.w3.org/2001/XMLSchema" xmlns:xs="http://www.w3.org/2001/XMLSchema" xmlns:p="http://schemas.microsoft.com/office/2006/metadata/properties" xmlns:ns2="80c5b072-b307-4b0f-8c2e-6c6b8edd4f0e" xmlns:ns3="276567b6-47a0-4cc9-9528-6592b5c9ea63" targetNamespace="http://schemas.microsoft.com/office/2006/metadata/properties" ma:root="true" ma:fieldsID="ebba32b87ca9e1a282d693b43bff718b" ns2:_="" ns3:_="">
    <xsd:import namespace="80c5b072-b307-4b0f-8c2e-6c6b8edd4f0e"/>
    <xsd:import namespace="276567b6-47a0-4cc9-9528-6592b5c9ea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c5b072-b307-4b0f-8c2e-6c6b8edd4f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567b6-47a0-4cc9-9528-6592b5c9ea6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71B2C3-E121-45EE-94F7-5399ACDCA3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c5b072-b307-4b0f-8c2e-6c6b8edd4f0e"/>
    <ds:schemaRef ds:uri="276567b6-47a0-4cc9-9528-6592b5c9ea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AEFFC8-9FA6-4971-ABAA-FAB0A9E6189C}">
  <ds:schemaRefs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80c5b072-b307-4b0f-8c2e-6c6b8edd4f0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455E96EA-8860-4F0B-B74F-746C2EB5D4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Cauzioni e Contributo</vt:lpstr>
      <vt:lpstr>Foglio1</vt:lpstr>
      <vt:lpstr>'Cauzioni e Contributo'!Area_stampa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Ambra Sorrentino</dc:creator>
  <cp:lastModifiedBy>Domenico Tomo</cp:lastModifiedBy>
  <cp:lastPrinted>2020-12-28T13:23:22Z</cp:lastPrinted>
  <dcterms:created xsi:type="dcterms:W3CDTF">2013-03-11T13:33:30Z</dcterms:created>
  <dcterms:modified xsi:type="dcterms:W3CDTF">2021-03-14T18:56:29Z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0x0101007F41BE86ABB0ED43ABEE242B4B3546E9</vt:lpwstr>
  </property>
  <property fmtid="{D5CDD505-2E9C-101B-9397-08002B2CF9AE}" pid="3" name="Albo On Line Description">
    <vt:lpwstr/>
  </property>
  <property fmtid="{D5CDD505-2E9C-101B-9397-08002B2CF9AE}" pid="4" name="Order">
    <vt:r8>1025200</vt:r8>
  </property>
  <property fmtid="{D5CDD505-2E9C-101B-9397-08002B2CF9AE}" pid="5" name="TemplateUrl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</Properties>
</file>